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3395" windowHeight="8730" activeTab="2"/>
  </bookViews>
  <sheets>
    <sheet name="Summary" sheetId="1" r:id="rId1"/>
    <sheet name="Model" sheetId="2" r:id="rId2"/>
    <sheet name="RawData" sheetId="3" r:id="rId3"/>
  </sheets>
  <calcPr calcId="125725"/>
</workbook>
</file>

<file path=xl/calcChain.xml><?xml version="1.0" encoding="utf-8"?>
<calcChain xmlns="http://schemas.openxmlformats.org/spreadsheetml/2006/main">
  <c r="H22" i="1"/>
  <c r="I15" i="3"/>
  <c r="J15" s="1"/>
  <c r="J14" i="1"/>
  <c r="J13"/>
  <c r="J12"/>
  <c r="I69" i="3"/>
  <c r="I68"/>
  <c r="J68" s="1"/>
  <c r="I67"/>
  <c r="J67" s="1"/>
  <c r="I66"/>
  <c r="I65"/>
  <c r="I64"/>
  <c r="I63"/>
  <c r="I62"/>
  <c r="I61"/>
  <c r="J61" s="1"/>
  <c r="I60"/>
  <c r="I59"/>
  <c r="J59" s="1"/>
  <c r="I58"/>
  <c r="J58" s="1"/>
  <c r="I57"/>
  <c r="J57" s="1"/>
  <c r="I56"/>
  <c r="I55"/>
  <c r="I54"/>
  <c r="I53"/>
  <c r="I52"/>
  <c r="I51"/>
  <c r="I50"/>
  <c r="I49"/>
  <c r="J49" s="1"/>
  <c r="I48"/>
  <c r="I47"/>
  <c r="I46"/>
  <c r="I45"/>
  <c r="I44"/>
  <c r="I43"/>
  <c r="I42"/>
  <c r="I41"/>
  <c r="I40"/>
  <c r="I39"/>
  <c r="I38"/>
  <c r="J38" s="1"/>
  <c r="I37"/>
  <c r="I36"/>
  <c r="J36" s="1"/>
  <c r="I35"/>
  <c r="I34"/>
  <c r="I33"/>
  <c r="I32"/>
  <c r="J32" s="1"/>
  <c r="I31"/>
  <c r="I30"/>
  <c r="I29"/>
  <c r="I28"/>
  <c r="I27"/>
  <c r="I26"/>
  <c r="J26" s="1"/>
  <c r="I25"/>
  <c r="I24"/>
  <c r="J24" s="1"/>
  <c r="I23"/>
  <c r="I22"/>
  <c r="I21"/>
  <c r="I20"/>
  <c r="I19"/>
  <c r="I18"/>
  <c r="I17"/>
  <c r="I16"/>
  <c r="I14"/>
  <c r="I13"/>
  <c r="I12"/>
  <c r="I11"/>
  <c r="I10"/>
  <c r="I9"/>
  <c r="I8"/>
  <c r="I7"/>
  <c r="I6"/>
  <c r="I5"/>
  <c r="J5" s="1"/>
  <c r="I83"/>
  <c r="I82"/>
  <c r="J82" s="1"/>
  <c r="I81"/>
  <c r="I80"/>
  <c r="I79"/>
  <c r="I78"/>
  <c r="I77"/>
  <c r="I76"/>
  <c r="I75"/>
  <c r="I74"/>
  <c r="J74" s="1"/>
  <c r="I73"/>
  <c r="J73" s="1"/>
  <c r="I72"/>
  <c r="J72" s="1"/>
  <c r="I71"/>
  <c r="I70"/>
  <c r="J2" l="1"/>
  <c r="G10" i="1" s="1"/>
  <c r="I2" i="3"/>
  <c r="G16" i="1" l="1"/>
  <c r="G17" s="1"/>
</calcChain>
</file>

<file path=xl/sharedStrings.xml><?xml version="1.0" encoding="utf-8"?>
<sst xmlns="http://schemas.openxmlformats.org/spreadsheetml/2006/main" count="212" uniqueCount="147">
  <si>
    <t>Purpose:</t>
  </si>
  <si>
    <t>This workbook is intended to provide an estimate of the total weight of Hazardous Air Pollutants released from a water treatment facility.</t>
  </si>
  <si>
    <t>Assumptions:</t>
  </si>
  <si>
    <t>Description</t>
  </si>
  <si>
    <t>Comment</t>
  </si>
  <si>
    <t>Simplifies calculation at the expense of understating the true weight released (HAPs are typically more volatile than water, and those with low solubility and lesser densities will evaporate selectively).</t>
  </si>
  <si>
    <t>All HAPs evaporate at the same rate.</t>
  </si>
  <si>
    <t>Multiplier will be more than 1, recognizing that the previous assumptions result in understatement of the true value.</t>
  </si>
  <si>
    <t>The ratio of HAPs released to water evaporated stays constant regardless of weather conditions.</t>
  </si>
  <si>
    <t>Almost certainly inaccurate, but for this purpose, another reasonable way to simplify the calculations.</t>
  </si>
  <si>
    <t>The fraction of HAPs released equals the fraction of water evaporated, i.e. if 20% (by volume) of the water evaporates then 20% (by weight) of the contained HAPs is released.</t>
  </si>
  <si>
    <t>The ratio of HAPs released to water evaporated stays constant regardless of pH of the water.</t>
  </si>
  <si>
    <t>Calculations assume that a rolling four-quarter average of the quarterly assays is representative.</t>
  </si>
  <si>
    <t>Water Treatment Facility HAPs Estimator</t>
  </si>
  <si>
    <t>Component</t>
  </si>
  <si>
    <t>Dichlorodifluoromethane</t>
  </si>
  <si>
    <t>Chloromethane</t>
  </si>
  <si>
    <t>Vinyl Chloride</t>
  </si>
  <si>
    <t>Bromomethane</t>
  </si>
  <si>
    <t>Chloroethane</t>
  </si>
  <si>
    <t>Dichlorofluoromethane</t>
  </si>
  <si>
    <t>Trichlorofluoromethane</t>
  </si>
  <si>
    <t>Ethyl ether</t>
  </si>
  <si>
    <t>1,1-Dichloroethene</t>
  </si>
  <si>
    <t>Freon 113</t>
  </si>
  <si>
    <t>Acetone</t>
  </si>
  <si>
    <t>Iodomethane</t>
  </si>
  <si>
    <t>Carbon disulfide</t>
  </si>
  <si>
    <t>Methyl acetate</t>
  </si>
  <si>
    <t>Allyl chloride</t>
  </si>
  <si>
    <t>Methylene chloride</t>
  </si>
  <si>
    <t>A multiplier can be applied to more closely approximate the actual amounts released.</t>
  </si>
  <si>
    <t>trans-1,2-dichloroethene</t>
  </si>
  <si>
    <t>Methyl-t-butyl ether</t>
  </si>
  <si>
    <t>cis-1,2-dichloroethene</t>
  </si>
  <si>
    <t>1,1-Dichloroethane</t>
  </si>
  <si>
    <t>2,2-dichloropropane</t>
  </si>
  <si>
    <t>2-butanone</t>
  </si>
  <si>
    <t>AKA</t>
  </si>
  <si>
    <t>dichloromethane</t>
  </si>
  <si>
    <t>MTBE</t>
  </si>
  <si>
    <t>Ethyl Acetate</t>
  </si>
  <si>
    <t>Bromochloromethane</t>
  </si>
  <si>
    <t>Tetrahydrofuran</t>
  </si>
  <si>
    <t>THF</t>
  </si>
  <si>
    <t>Chloroform</t>
  </si>
  <si>
    <t>1,1,1-trichloroethane</t>
  </si>
  <si>
    <t>Cyclohexane</t>
  </si>
  <si>
    <t>1,1-dichloropropene</t>
  </si>
  <si>
    <t>1,2-dichloroethane</t>
  </si>
  <si>
    <t>Carbon tetrachloride</t>
  </si>
  <si>
    <t>Benzene</t>
  </si>
  <si>
    <t>Trichloroethene</t>
  </si>
  <si>
    <t>Methylcyclohexane</t>
  </si>
  <si>
    <t>1,2-dichloropropane</t>
  </si>
  <si>
    <t>Dibromomethane</t>
  </si>
  <si>
    <t>Bromodichloromethane</t>
  </si>
  <si>
    <t>cis-1,3-dichloropropene</t>
  </si>
  <si>
    <t>4-methyl-2-pentanone</t>
  </si>
  <si>
    <t>trans-1,3-dichloropropene</t>
  </si>
  <si>
    <t>Ethyl methacrylate</t>
  </si>
  <si>
    <t>1,1,2-trichloroethane</t>
  </si>
  <si>
    <t>2-hexanone</t>
  </si>
  <si>
    <t>MBK, methyl butyl ketone</t>
  </si>
  <si>
    <t>MIBK, methyl isobutyl ketone</t>
  </si>
  <si>
    <t>1,2-dibromoethane</t>
  </si>
  <si>
    <t>Toluene</t>
  </si>
  <si>
    <t>1,3-dichloropropane</t>
  </si>
  <si>
    <t>Dibromochloromethane</t>
  </si>
  <si>
    <t>Bromoform</t>
  </si>
  <si>
    <t>Tetrachloroethene</t>
  </si>
  <si>
    <t>1-chlorohexane</t>
  </si>
  <si>
    <t>Chlorobenzene</t>
  </si>
  <si>
    <t>1,1,1,2-tetrachloroethane</t>
  </si>
  <si>
    <t>Ethylbenzene</t>
  </si>
  <si>
    <t>m,p-xylene</t>
  </si>
  <si>
    <t>o-xylene</t>
  </si>
  <si>
    <t>Styrene</t>
  </si>
  <si>
    <t>1,1,2,2-tetrachloroethane</t>
  </si>
  <si>
    <t>Bromobenzene</t>
  </si>
  <si>
    <t>1,2,3-trichloropropane</t>
  </si>
  <si>
    <t>trans-1,4-dichlorobutene</t>
  </si>
  <si>
    <t>Pentachloroethane</t>
  </si>
  <si>
    <t>n-Propylbenzene</t>
  </si>
  <si>
    <t>1,3,5-trimethylbenzene</t>
  </si>
  <si>
    <t>Isopropylbenzene</t>
  </si>
  <si>
    <t>2-chlorotoluene</t>
  </si>
  <si>
    <t>o-chlorotoluene</t>
  </si>
  <si>
    <t>4-chlorotoluene</t>
  </si>
  <si>
    <t>p-chlorotoluene</t>
  </si>
  <si>
    <t>tert-butylbenzene</t>
  </si>
  <si>
    <t>1,2,4-trimethylbenzene</t>
  </si>
  <si>
    <t>sec-butylbenzene</t>
  </si>
  <si>
    <t>p-isopropyltoluene</t>
  </si>
  <si>
    <t>1,3-dichlorobenzene</t>
  </si>
  <si>
    <t>1,4-dichlorobenzene</t>
  </si>
  <si>
    <t>n-butylbenzene</t>
  </si>
  <si>
    <t>1,2-dichlorobenzene</t>
  </si>
  <si>
    <t>o-dichlorobenzene</t>
  </si>
  <si>
    <t>m-dichlorobenzene</t>
  </si>
  <si>
    <t>p-dichlorobenzene</t>
  </si>
  <si>
    <t>1,2-dibromo-3-chloropropane</t>
  </si>
  <si>
    <t>1,2,4-trichlorobenzene</t>
  </si>
  <si>
    <t>Hexachlorobutadiene</t>
  </si>
  <si>
    <t>Naphthalene</t>
  </si>
  <si>
    <t>1,2,3-trichlorobenzene</t>
  </si>
  <si>
    <t>MDL</t>
  </si>
  <si>
    <t>RL</t>
  </si>
  <si>
    <r>
      <rPr>
        <sz val="11"/>
        <color theme="1"/>
        <rFont val="Calibri"/>
        <family val="2"/>
      </rPr>
      <t>µ</t>
    </r>
    <r>
      <rPr>
        <sz val="11"/>
        <color theme="1"/>
        <rFont val="Calibri"/>
        <family val="2"/>
        <scheme val="minor"/>
      </rPr>
      <t>g/L</t>
    </r>
  </si>
  <si>
    <t>Simplifies calculations but will be inaccurate when the retention area geometry changes with depth.</t>
  </si>
  <si>
    <t>For</t>
  </si>
  <si>
    <t>test</t>
  </si>
  <si>
    <t>Dilution</t>
  </si>
  <si>
    <t>nd</t>
  </si>
  <si>
    <t>gal/L</t>
  </si>
  <si>
    <t>FACTORS:</t>
  </si>
  <si>
    <t>pounds/kilogram</t>
  </si>
  <si>
    <t>kilograms/microgram</t>
  </si>
  <si>
    <t>SO:</t>
  </si>
  <si>
    <t>equals</t>
  </si>
  <si>
    <t>pounds per gal</t>
  </si>
  <si>
    <r>
      <rPr>
        <b/>
        <sz val="14"/>
        <color theme="1"/>
        <rFont val="Calibri"/>
        <family val="2"/>
      </rPr>
      <t>µ</t>
    </r>
    <r>
      <rPr>
        <b/>
        <sz val="14"/>
        <color theme="1"/>
        <rFont val="Calibri"/>
        <family val="2"/>
        <scheme val="minor"/>
      </rPr>
      <t>g/L</t>
    </r>
  </si>
  <si>
    <t>Total released HAPs estimated at</t>
  </si>
  <si>
    <t>gallons per day evaporated from holding facility</t>
  </si>
  <si>
    <t>Conversion Factor</t>
  </si>
  <si>
    <t>with</t>
  </si>
  <si>
    <t>pounds HAPs per gallon (composite)</t>
  </si>
  <si>
    <t>Project:</t>
  </si>
  <si>
    <t>For Quarter Ending:</t>
  </si>
  <si>
    <t>pounds for the quarter ending</t>
  </si>
  <si>
    <t>Previous Three Quarters for This Facility</t>
  </si>
  <si>
    <t>Facility:</t>
  </si>
  <si>
    <t>Last Day of</t>
  </si>
  <si>
    <t>pounds for this quarter</t>
  </si>
  <si>
    <t>or</t>
  </si>
  <si>
    <t>Simplifies calculation at the expense of understating the true weight released (HAPs have widely varying evaporation rates from a water matrix).</t>
  </si>
  <si>
    <t>Composite Lbs/gal</t>
  </si>
  <si>
    <t>EPA HAP</t>
  </si>
  <si>
    <t>MEK, de-listed 19-Dec-05</t>
  </si>
  <si>
    <t>CAS</t>
  </si>
  <si>
    <t>106423 p-xylene</t>
  </si>
  <si>
    <t>VOC lbs/gal</t>
  </si>
  <si>
    <t>HAPs lbs/gal</t>
  </si>
  <si>
    <t>Danish Flats</t>
  </si>
  <si>
    <t>13 Currently Constructed Ponds</t>
  </si>
  <si>
    <t>Tons per year (weighted average of last four qtrs)</t>
  </si>
  <si>
    <t>Calculations assume that the facility maintains the water level of all ponds in a full condition at the two foot freeboard point.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</si>
</sst>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mm/dd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26"/>
      <color rgb="FF00B0F0"/>
      <name val="Marigold"/>
      <family val="1"/>
    </font>
    <font>
      <b/>
      <sz val="14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Verdana"/>
      <family val="2"/>
    </font>
    <font>
      <b/>
      <sz val="16"/>
      <color theme="1"/>
      <name val="Verdana"/>
      <family val="2"/>
    </font>
    <font>
      <b/>
      <sz val="18"/>
      <color theme="1"/>
      <name val="Verdana"/>
      <family val="2"/>
    </font>
    <font>
      <sz val="18"/>
      <color theme="1"/>
      <name val="Verdana"/>
      <family val="2"/>
    </font>
    <font>
      <b/>
      <sz val="26"/>
      <color rgb="FF00B0F0"/>
      <name val="Palatino"/>
      <family val="1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DFA8A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2" borderId="0" xfId="0" applyFont="1" applyFill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9" fontId="7" fillId="0" borderId="0" xfId="1" applyFont="1" applyFill="1" applyAlignment="1">
      <alignment horizontal="center"/>
    </xf>
    <xf numFmtId="11" fontId="7" fillId="0" borderId="0" xfId="0" applyNumberFormat="1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11" fontId="7" fillId="0" borderId="0" xfId="0" applyNumberFormat="1" applyFont="1"/>
    <xf numFmtId="0" fontId="10" fillId="0" borderId="0" xfId="0" applyFont="1" applyFill="1"/>
    <xf numFmtId="0" fontId="0" fillId="4" borderId="0" xfId="0" applyFill="1" applyAlignment="1">
      <alignment horizontal="right"/>
    </xf>
    <xf numFmtId="11" fontId="0" fillId="4" borderId="0" xfId="0" applyNumberFormat="1" applyFill="1" applyAlignment="1">
      <alignment horizontal="center"/>
    </xf>
    <xf numFmtId="0" fontId="10" fillId="4" borderId="0" xfId="0" applyFont="1" applyFill="1"/>
    <xf numFmtId="0" fontId="6" fillId="0" borderId="0" xfId="0" applyFont="1" applyFill="1" applyAlignment="1">
      <alignment horizontal="center"/>
    </xf>
    <xf numFmtId="1" fontId="11" fillId="4" borderId="0" xfId="0" applyNumberFormat="1" applyFont="1" applyFill="1"/>
    <xf numFmtId="0" fontId="13" fillId="0" borderId="0" xfId="0" applyFont="1" applyFill="1"/>
    <xf numFmtId="0" fontId="7" fillId="0" borderId="0" xfId="0" applyFont="1" applyFill="1"/>
    <xf numFmtId="0" fontId="12" fillId="6" borderId="2" xfId="0" applyFont="1" applyFill="1" applyBorder="1" applyAlignment="1">
      <alignment horizontal="left"/>
    </xf>
    <xf numFmtId="0" fontId="0" fillId="6" borderId="3" xfId="0" applyFill="1" applyBorder="1"/>
    <xf numFmtId="0" fontId="0" fillId="6" borderId="4" xfId="0" applyFill="1" applyBorder="1"/>
    <xf numFmtId="165" fontId="12" fillId="0" borderId="2" xfId="0" applyNumberFormat="1" applyFont="1" applyFill="1" applyBorder="1" applyAlignment="1">
      <alignment horizontal="center"/>
    </xf>
    <xf numFmtId="165" fontId="12" fillId="0" borderId="3" xfId="0" applyNumberFormat="1" applyFont="1" applyFill="1" applyBorder="1" applyAlignment="1">
      <alignment horizontal="center"/>
    </xf>
    <xf numFmtId="0" fontId="0" fillId="0" borderId="4" xfId="0" applyFill="1" applyBorder="1"/>
    <xf numFmtId="164" fontId="10" fillId="3" borderId="0" xfId="0" applyNumberFormat="1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top"/>
    </xf>
    <xf numFmtId="0" fontId="2" fillId="2" borderId="0" xfId="0" applyFont="1" applyFill="1" applyAlignment="1">
      <alignment horizontal="right" vertical="top"/>
    </xf>
    <xf numFmtId="0" fontId="0" fillId="2" borderId="0" xfId="0" applyFill="1" applyAlignment="1">
      <alignment vertical="top"/>
    </xf>
    <xf numFmtId="0" fontId="5" fillId="7" borderId="0" xfId="0" applyFont="1" applyFill="1" applyAlignment="1"/>
    <xf numFmtId="0" fontId="14" fillId="7" borderId="0" xfId="0" applyFont="1" applyFill="1" applyAlignment="1"/>
    <xf numFmtId="0" fontId="7" fillId="0" borderId="0" xfId="0" applyFont="1" applyFill="1" applyAlignment="1">
      <alignment horizontal="right" vertical="top"/>
    </xf>
    <xf numFmtId="0" fontId="0" fillId="0" borderId="0" xfId="0" applyAlignment="1">
      <alignment horizontal="center" wrapText="1"/>
    </xf>
    <xf numFmtId="3" fontId="10" fillId="6" borderId="1" xfId="0" applyNumberFormat="1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/>
    </xf>
    <xf numFmtId="165" fontId="12" fillId="6" borderId="3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DFA8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95251</xdr:colOff>
      <xdr:row>11</xdr:row>
      <xdr:rowOff>57150</xdr:rowOff>
    </xdr:from>
    <xdr:to>
      <xdr:col>4</xdr:col>
      <xdr:colOff>381000</xdr:colOff>
      <xdr:row>14</xdr:row>
      <xdr:rowOff>0</xdr:rowOff>
    </xdr:to>
    <xdr:sp macro="" textlink="">
      <xdr:nvSpPr>
        <xdr:cNvPr id="2" name="TextBox 1"/>
        <xdr:cNvSpPr txBox="1"/>
      </xdr:nvSpPr>
      <xdr:spPr>
        <a:xfrm>
          <a:off x="904876" y="3181350"/>
          <a:ext cx="1228724" cy="6572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1100" i="1"/>
            <a:t>Enter amounts</a:t>
          </a:r>
          <a:r>
            <a:rPr lang="en-US" sz="1100" i="1" baseline="0"/>
            <a:t> for previous quarters if known:</a:t>
          </a:r>
          <a:endParaRPr lang="en-US" sz="1100" i="1"/>
        </a:p>
      </xdr:txBody>
    </xdr:sp>
    <xdr:clientData fPrintsWithSheet="0"/>
  </xdr:twoCellAnchor>
  <xdr:twoCellAnchor>
    <xdr:from>
      <xdr:col>1</xdr:col>
      <xdr:colOff>0</xdr:colOff>
      <xdr:row>6</xdr:row>
      <xdr:rowOff>95250</xdr:rowOff>
    </xdr:from>
    <xdr:to>
      <xdr:col>4</xdr:col>
      <xdr:colOff>409575</xdr:colOff>
      <xdr:row>9</xdr:row>
      <xdr:rowOff>133350</xdr:rowOff>
    </xdr:to>
    <xdr:sp macro="" textlink="">
      <xdr:nvSpPr>
        <xdr:cNvPr id="3" name="TextBox 2"/>
        <xdr:cNvSpPr txBox="1"/>
      </xdr:nvSpPr>
      <xdr:spPr>
        <a:xfrm>
          <a:off x="200025" y="1695450"/>
          <a:ext cx="1962150" cy="914400"/>
        </a:xfrm>
        <a:prstGeom prst="rect">
          <a:avLst/>
        </a:prstGeom>
        <a:solidFill>
          <a:srgbClr val="FDFA8A"/>
        </a:solidFill>
        <a:ln w="381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200" i="1"/>
            <a:t>Enter data in</a:t>
          </a:r>
        </a:p>
        <a:p>
          <a:pPr algn="ctr"/>
          <a:r>
            <a:rPr lang="en-US" sz="1200" b="1" i="1"/>
            <a:t>YELLOW FIELDS ONLY</a:t>
          </a:r>
          <a:r>
            <a:rPr lang="en-US" sz="1200" i="1"/>
            <a:t>.</a:t>
          </a:r>
        </a:p>
        <a:p>
          <a:pPr algn="ctr"/>
          <a:r>
            <a:rPr lang="en-US" sz="1200" i="1" baseline="0"/>
            <a:t>Values in gray fields are calculated automatically.</a:t>
          </a:r>
          <a:endParaRPr lang="en-US" sz="1200" i="1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57150</xdr:rowOff>
    </xdr:from>
    <xdr:to>
      <xdr:col>8</xdr:col>
      <xdr:colOff>523875</xdr:colOff>
      <xdr:row>0</xdr:row>
      <xdr:rowOff>685800</xdr:rowOff>
    </xdr:to>
    <xdr:sp macro="" textlink="">
      <xdr:nvSpPr>
        <xdr:cNvPr id="2" name="TextBox 1"/>
        <xdr:cNvSpPr txBox="1"/>
      </xdr:nvSpPr>
      <xdr:spPr>
        <a:xfrm>
          <a:off x="4914900" y="57150"/>
          <a:ext cx="1685925" cy="628650"/>
        </a:xfrm>
        <a:prstGeom prst="rect">
          <a:avLst/>
        </a:prstGeom>
        <a:solidFill>
          <a:srgbClr val="FDFA8A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</a:rPr>
            <a:t>Enter new data in </a:t>
          </a:r>
          <a:r>
            <a:rPr lang="en-US" sz="1100" b="1">
              <a:solidFill>
                <a:sysClr val="windowText" lastClr="000000"/>
              </a:solidFill>
            </a:rPr>
            <a:t>yellow cells only</a:t>
          </a:r>
          <a:r>
            <a:rPr lang="en-US" sz="1100">
              <a:solidFill>
                <a:sysClr val="windowText" lastClr="000000"/>
              </a:solidFill>
            </a:rPr>
            <a:t>.  Gray cells are calculated automatically.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zoomScaleNormal="100" workbookViewId="0">
      <selection activeCell="E31" sqref="E31"/>
    </sheetView>
  </sheetViews>
  <sheetFormatPr defaultRowHeight="15"/>
  <cols>
    <col min="1" max="1" width="3" customWidth="1"/>
    <col min="3" max="3" width="5" customWidth="1"/>
    <col min="6" max="6" width="11.7109375" customWidth="1"/>
    <col min="7" max="7" width="15.140625" customWidth="1"/>
    <col min="8" max="8" width="11.7109375" customWidth="1"/>
    <col min="9" max="9" width="11.140625" customWidth="1"/>
    <col min="10" max="10" width="24.5703125" customWidth="1"/>
    <col min="11" max="11" width="15.140625" customWidth="1"/>
  </cols>
  <sheetData>
    <row r="1" spans="2:13" s="36" customFormat="1" ht="33.75" customHeight="1">
      <c r="B1" s="43" t="s">
        <v>13</v>
      </c>
      <c r="C1" s="42"/>
      <c r="D1" s="42"/>
      <c r="E1" s="42"/>
      <c r="F1" s="42"/>
      <c r="G1" s="42"/>
      <c r="H1" s="42"/>
      <c r="I1" s="42"/>
      <c r="J1" s="42"/>
      <c r="K1" s="42"/>
      <c r="L1" s="37"/>
      <c r="M1" s="37"/>
    </row>
    <row r="3" spans="2:13" ht="31.5" customHeight="1">
      <c r="F3" s="44" t="s">
        <v>127</v>
      </c>
      <c r="G3" s="27" t="s">
        <v>143</v>
      </c>
      <c r="H3" s="28"/>
      <c r="I3" s="28"/>
      <c r="J3" s="29"/>
    </row>
    <row r="4" spans="2:13" ht="9" customHeight="1">
      <c r="F4" s="44"/>
      <c r="G4" s="25"/>
      <c r="H4" s="10"/>
    </row>
    <row r="5" spans="2:13" ht="27.75" customHeight="1">
      <c r="D5" s="13"/>
      <c r="E5" s="23"/>
      <c r="F5" s="44" t="s">
        <v>128</v>
      </c>
      <c r="G5" s="47">
        <v>40178</v>
      </c>
      <c r="H5" s="48"/>
      <c r="I5" s="48"/>
      <c r="J5" s="29"/>
    </row>
    <row r="6" spans="2:13" s="10" customFormat="1" ht="9" customHeight="1">
      <c r="D6" s="13"/>
      <c r="E6" s="23"/>
      <c r="F6" s="44"/>
      <c r="G6" s="30"/>
      <c r="H6" s="31"/>
      <c r="I6" s="31"/>
      <c r="J6" s="32"/>
    </row>
    <row r="7" spans="2:13" ht="33.75" customHeight="1">
      <c r="F7" s="44" t="s">
        <v>131</v>
      </c>
      <c r="G7" s="27" t="s">
        <v>144</v>
      </c>
      <c r="H7" s="28"/>
      <c r="I7" s="28"/>
      <c r="J7" s="29"/>
    </row>
    <row r="8" spans="2:13" ht="16.5" customHeight="1">
      <c r="F8" s="4"/>
    </row>
    <row r="9" spans="2:13" ht="18.75">
      <c r="B9" s="8"/>
      <c r="C9" s="9"/>
      <c r="D9" s="10"/>
      <c r="E9" s="10"/>
      <c r="F9" s="9" t="s">
        <v>110</v>
      </c>
      <c r="G9" s="46">
        <v>332481</v>
      </c>
      <c r="H9" s="16" t="s">
        <v>123</v>
      </c>
    </row>
    <row r="10" spans="2:13" ht="18.75">
      <c r="B10" s="10"/>
      <c r="C10" s="10"/>
      <c r="D10" s="10"/>
      <c r="E10" s="10"/>
      <c r="F10" s="9" t="s">
        <v>125</v>
      </c>
      <c r="G10" s="22">
        <f>RawData!J2</f>
        <v>1.4198339999999998E-3</v>
      </c>
      <c r="H10" s="16" t="s">
        <v>126</v>
      </c>
    </row>
    <row r="11" spans="2:13" ht="32.25" customHeight="1">
      <c r="B11" s="26" t="s">
        <v>130</v>
      </c>
      <c r="C11" s="10"/>
      <c r="D11" s="10"/>
      <c r="E11" s="10"/>
      <c r="F11" s="9"/>
      <c r="G11" s="19"/>
      <c r="H11" s="16"/>
      <c r="J11" s="26" t="s">
        <v>132</v>
      </c>
    </row>
    <row r="12" spans="2:13" ht="18.75">
      <c r="B12" s="10"/>
      <c r="C12" s="10"/>
      <c r="D12" s="10"/>
      <c r="E12" s="10"/>
      <c r="F12" s="38">
        <v>42958</v>
      </c>
      <c r="G12" s="16" t="s">
        <v>129</v>
      </c>
      <c r="J12" s="33">
        <f>G5-278</f>
        <v>39900</v>
      </c>
    </row>
    <row r="13" spans="2:13" ht="18.75">
      <c r="B13" s="10"/>
      <c r="C13" s="10"/>
      <c r="D13" s="10"/>
      <c r="E13" s="10"/>
      <c r="F13" s="38">
        <v>42958</v>
      </c>
      <c r="G13" s="16" t="s">
        <v>129</v>
      </c>
      <c r="J13" s="33">
        <f>G5-187</f>
        <v>39991</v>
      </c>
    </row>
    <row r="14" spans="2:13" ht="18.75">
      <c r="B14" s="10"/>
      <c r="C14" s="10"/>
      <c r="D14" s="10"/>
      <c r="E14" s="10"/>
      <c r="F14" s="38">
        <v>42958</v>
      </c>
      <c r="G14" s="16" t="s">
        <v>129</v>
      </c>
      <c r="J14" s="33">
        <f>G5-96</f>
        <v>40082</v>
      </c>
    </row>
    <row r="15" spans="2:13" ht="18.75">
      <c r="B15" s="10"/>
      <c r="C15" s="10"/>
      <c r="D15" s="10"/>
      <c r="E15" s="10"/>
      <c r="F15" s="9"/>
      <c r="G15" s="19"/>
      <c r="H15" s="16"/>
    </row>
    <row r="16" spans="2:13" ht="31.5" customHeight="1">
      <c r="B16" s="8"/>
      <c r="C16" s="9"/>
      <c r="D16" s="10"/>
      <c r="E16" s="10"/>
      <c r="F16" s="11" t="s">
        <v>122</v>
      </c>
      <c r="G16" s="24">
        <f>G9*G10*91</f>
        <v>42958.172362013996</v>
      </c>
      <c r="H16" s="16" t="s">
        <v>133</v>
      </c>
    </row>
    <row r="17" spans="2:10" ht="24.75" customHeight="1">
      <c r="B17" s="10"/>
      <c r="C17" s="10"/>
      <c r="D17" s="10"/>
      <c r="E17" s="10"/>
      <c r="F17" s="11" t="s">
        <v>134</v>
      </c>
      <c r="G17" s="24">
        <f>4*(SUM($F12:$F14)+$G16)/(COUNT($F12:$F14)+1)/2000</f>
        <v>85.916086181007003</v>
      </c>
      <c r="H17" s="16" t="s">
        <v>145</v>
      </c>
    </row>
    <row r="18" spans="2:10" ht="18.75">
      <c r="B18" s="8"/>
      <c r="C18" s="9"/>
      <c r="D18" s="10"/>
      <c r="E18" s="10"/>
      <c r="F18" s="9"/>
      <c r="G18" s="10"/>
    </row>
    <row r="19" spans="2:10" ht="18.75">
      <c r="B19" s="8"/>
      <c r="C19" s="9"/>
      <c r="D19" s="10"/>
      <c r="E19" s="10"/>
      <c r="F19" s="9"/>
      <c r="G19" s="10"/>
    </row>
    <row r="20" spans="2:10" ht="18.75">
      <c r="C20" s="11" t="s">
        <v>115</v>
      </c>
      <c r="D20" s="9">
        <v>0.26400000000000001</v>
      </c>
      <c r="E20" s="12" t="s">
        <v>114</v>
      </c>
      <c r="F20" s="9">
        <v>2.2046000000000001</v>
      </c>
      <c r="G20" s="12" t="s">
        <v>116</v>
      </c>
      <c r="I20" s="15">
        <v>1.0000000000000001E-9</v>
      </c>
      <c r="J20" s="12" t="s">
        <v>117</v>
      </c>
    </row>
    <row r="22" spans="2:10" ht="18.75">
      <c r="D22" s="16" t="s">
        <v>118</v>
      </c>
      <c r="E22" s="16">
        <v>1</v>
      </c>
      <c r="F22" s="17" t="s">
        <v>121</v>
      </c>
      <c r="G22" s="16" t="s">
        <v>119</v>
      </c>
      <c r="H22" s="18">
        <f>E22*I20*F20/D20</f>
        <v>8.3507575757575765E-9</v>
      </c>
      <c r="I22" s="16" t="s">
        <v>120</v>
      </c>
    </row>
    <row r="23" spans="2:10">
      <c r="F23" s="7"/>
    </row>
    <row r="24" spans="2:10" ht="18.75">
      <c r="F24" s="13"/>
      <c r="G24" s="14"/>
      <c r="H24" s="10"/>
    </row>
  </sheetData>
  <mergeCells count="1">
    <mergeCell ref="G5:I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32.1" customHeight="1"/>
  <cols>
    <col min="1" max="1" width="17.42578125" style="1" customWidth="1"/>
    <col min="2" max="2" width="54.85546875" style="3" customWidth="1"/>
    <col min="3" max="3" width="49.140625" style="5" customWidth="1"/>
  </cols>
  <sheetData>
    <row r="1" spans="1:3" ht="32.1" customHeight="1">
      <c r="A1" s="39"/>
      <c r="B1" s="6" t="s">
        <v>3</v>
      </c>
      <c r="C1" s="6" t="s">
        <v>4</v>
      </c>
    </row>
    <row r="2" spans="1:3" ht="54.75" customHeight="1">
      <c r="A2" s="40" t="s">
        <v>0</v>
      </c>
      <c r="B2" s="3" t="s">
        <v>1</v>
      </c>
      <c r="C2" s="2"/>
    </row>
    <row r="3" spans="1:3" ht="69.75" customHeight="1">
      <c r="A3" s="40" t="s">
        <v>2</v>
      </c>
      <c r="B3" s="3" t="s">
        <v>10</v>
      </c>
      <c r="C3" s="2" t="s">
        <v>5</v>
      </c>
    </row>
    <row r="4" spans="1:3" ht="57" customHeight="1">
      <c r="A4" s="41"/>
      <c r="B4" s="3" t="s">
        <v>6</v>
      </c>
      <c r="C4" s="2" t="s">
        <v>135</v>
      </c>
    </row>
    <row r="5" spans="1:3" ht="57.75" customHeight="1">
      <c r="A5" s="41"/>
      <c r="B5" s="3" t="s">
        <v>31</v>
      </c>
      <c r="C5" s="2" t="s">
        <v>7</v>
      </c>
    </row>
    <row r="6" spans="1:3" ht="41.25" customHeight="1">
      <c r="A6" s="41"/>
      <c r="B6" s="2" t="s">
        <v>8</v>
      </c>
      <c r="C6" s="2" t="s">
        <v>9</v>
      </c>
    </row>
    <row r="7" spans="1:3" ht="46.5" customHeight="1">
      <c r="A7" s="41"/>
      <c r="B7" s="2" t="s">
        <v>11</v>
      </c>
      <c r="C7" s="2" t="s">
        <v>9</v>
      </c>
    </row>
    <row r="8" spans="1:3" ht="32.1" customHeight="1">
      <c r="A8" s="41"/>
      <c r="B8" s="2" t="s">
        <v>12</v>
      </c>
    </row>
    <row r="9" spans="1:3" ht="32.1" customHeight="1">
      <c r="A9" s="41"/>
      <c r="B9" s="3" t="s">
        <v>146</v>
      </c>
      <c r="C9" s="5" t="s">
        <v>109</v>
      </c>
    </row>
    <row r="10" spans="1:3" ht="32.1" customHeight="1">
      <c r="A10" s="41"/>
    </row>
    <row r="11" spans="1:3" ht="32.1" customHeight="1">
      <c r="A11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Normal="100" workbookViewId="0">
      <pane xSplit="6" ySplit="4" topLeftCell="J5" activePane="bottomRight" state="frozen"/>
      <selection pane="topRight" activeCell="E1" sqref="E1"/>
      <selection pane="bottomLeft" activeCell="A4" sqref="A4"/>
      <selection pane="bottomRight" activeCell="D3" sqref="D3"/>
    </sheetView>
  </sheetViews>
  <sheetFormatPr defaultRowHeight="15"/>
  <cols>
    <col min="1" max="1" width="27.140625" customWidth="1"/>
    <col min="2" max="2" width="27.42578125" customWidth="1"/>
    <col min="3" max="3" width="9.28515625" customWidth="1"/>
    <col min="4" max="4" width="9.140625" style="4"/>
    <col min="5" max="5" width="6.85546875" style="4" customWidth="1"/>
    <col min="6" max="6" width="9.140625" style="4"/>
    <col min="7" max="8" width="9.28515625" style="4" bestFit="1" customWidth="1"/>
    <col min="9" max="9" width="12.7109375" style="4" bestFit="1" customWidth="1"/>
    <col min="10" max="10" width="13.85546875" bestFit="1" customWidth="1"/>
  </cols>
  <sheetData>
    <row r="1" spans="1:10" ht="58.5" customHeight="1"/>
    <row r="2" spans="1:10">
      <c r="B2" s="20" t="s">
        <v>124</v>
      </c>
      <c r="C2" s="20"/>
      <c r="D2" s="21">
        <v>8.3500000000000003E-9</v>
      </c>
      <c r="E2" s="21"/>
      <c r="H2" s="7" t="s">
        <v>136</v>
      </c>
      <c r="I2" s="35">
        <f>SUM(I5:I83)</f>
        <v>2.6167697600000001E-3</v>
      </c>
      <c r="J2" s="35">
        <f>SUM(J5:J83)</f>
        <v>1.4198339999999998E-3</v>
      </c>
    </row>
    <row r="3" spans="1:10">
      <c r="D3" s="4" t="s">
        <v>106</v>
      </c>
      <c r="F3" s="4" t="s">
        <v>107</v>
      </c>
      <c r="G3" s="4" t="s">
        <v>111</v>
      </c>
      <c r="J3" s="4"/>
    </row>
    <row r="4" spans="1:10" ht="28.5" customHeight="1">
      <c r="A4" s="4" t="s">
        <v>14</v>
      </c>
      <c r="B4" s="4" t="s">
        <v>38</v>
      </c>
      <c r="C4" s="4" t="s">
        <v>139</v>
      </c>
      <c r="D4" s="4" t="s">
        <v>108</v>
      </c>
      <c r="E4" s="45" t="s">
        <v>137</v>
      </c>
      <c r="F4" s="4" t="s">
        <v>108</v>
      </c>
      <c r="G4" s="4">
        <v>2009</v>
      </c>
      <c r="H4" s="4" t="s">
        <v>112</v>
      </c>
      <c r="I4" s="45" t="s">
        <v>141</v>
      </c>
      <c r="J4" s="45" t="s">
        <v>142</v>
      </c>
    </row>
    <row r="5" spans="1:10">
      <c r="A5" t="s">
        <v>15</v>
      </c>
      <c r="D5" s="4">
        <v>0.153</v>
      </c>
      <c r="E5" s="4">
        <v>0</v>
      </c>
      <c r="F5" s="4">
        <v>1</v>
      </c>
      <c r="G5" s="34">
        <v>5</v>
      </c>
      <c r="H5" s="34">
        <v>4</v>
      </c>
      <c r="I5" s="35">
        <f t="shared" ref="I5:I68" si="0">IF(G5="nd",0,H5*G5*$D$2)</f>
        <v>1.67E-7</v>
      </c>
      <c r="J5">
        <f>I5*E5</f>
        <v>0</v>
      </c>
    </row>
    <row r="6" spans="1:10">
      <c r="A6" t="s">
        <v>16</v>
      </c>
      <c r="D6" s="4">
        <v>0.21299999999999999</v>
      </c>
      <c r="F6" s="4">
        <v>1</v>
      </c>
      <c r="G6" s="34" t="s">
        <v>113</v>
      </c>
      <c r="H6" s="34">
        <v>4</v>
      </c>
      <c r="I6" s="35">
        <f t="shared" si="0"/>
        <v>0</v>
      </c>
    </row>
    <row r="7" spans="1:10">
      <c r="A7" t="s">
        <v>17</v>
      </c>
      <c r="D7" s="4">
        <v>0.215</v>
      </c>
      <c r="F7" s="4">
        <v>1</v>
      </c>
      <c r="G7" s="34" t="s">
        <v>113</v>
      </c>
      <c r="H7" s="34">
        <v>4</v>
      </c>
      <c r="I7" s="35">
        <f t="shared" si="0"/>
        <v>0</v>
      </c>
    </row>
    <row r="8" spans="1:10">
      <c r="A8" t="s">
        <v>18</v>
      </c>
      <c r="D8" s="4">
        <v>0.33200000000000002</v>
      </c>
      <c r="F8" s="4">
        <v>1</v>
      </c>
      <c r="G8" s="34" t="s">
        <v>113</v>
      </c>
      <c r="H8" s="34">
        <v>4</v>
      </c>
      <c r="I8" s="35">
        <f t="shared" si="0"/>
        <v>0</v>
      </c>
    </row>
    <row r="9" spans="1:10">
      <c r="A9" t="s">
        <v>19</v>
      </c>
      <c r="D9" s="4">
        <v>0.20899999999999999</v>
      </c>
      <c r="F9" s="4">
        <v>1</v>
      </c>
      <c r="G9" s="34" t="s">
        <v>113</v>
      </c>
      <c r="H9" s="34">
        <v>4</v>
      </c>
      <c r="I9" s="35">
        <f t="shared" si="0"/>
        <v>0</v>
      </c>
    </row>
    <row r="10" spans="1:10">
      <c r="A10" t="s">
        <v>20</v>
      </c>
      <c r="D10" s="4">
        <v>0.379</v>
      </c>
      <c r="F10" s="4">
        <v>1</v>
      </c>
      <c r="G10" s="34" t="s">
        <v>113</v>
      </c>
      <c r="H10" s="34">
        <v>4</v>
      </c>
      <c r="I10" s="35">
        <f t="shared" si="0"/>
        <v>0</v>
      </c>
    </row>
    <row r="11" spans="1:10">
      <c r="A11" t="s">
        <v>21</v>
      </c>
      <c r="D11" s="4">
        <v>0.20399999999999999</v>
      </c>
      <c r="F11" s="4">
        <v>1</v>
      </c>
      <c r="G11" s="34" t="s">
        <v>113</v>
      </c>
      <c r="H11" s="34">
        <v>4</v>
      </c>
      <c r="I11" s="35">
        <f t="shared" si="0"/>
        <v>0</v>
      </c>
    </row>
    <row r="12" spans="1:10">
      <c r="A12" t="s">
        <v>22</v>
      </c>
      <c r="D12" s="4">
        <v>0.222</v>
      </c>
      <c r="F12" s="4">
        <v>1</v>
      </c>
      <c r="G12" s="34" t="s">
        <v>113</v>
      </c>
      <c r="H12" s="34">
        <v>4</v>
      </c>
      <c r="I12" s="35">
        <f t="shared" si="0"/>
        <v>0</v>
      </c>
    </row>
    <row r="13" spans="1:10">
      <c r="A13" t="s">
        <v>23</v>
      </c>
      <c r="D13" s="4">
        <v>0.13600000000000001</v>
      </c>
      <c r="F13" s="4">
        <v>1</v>
      </c>
      <c r="G13" s="34" t="s">
        <v>113</v>
      </c>
      <c r="H13" s="34">
        <v>4</v>
      </c>
      <c r="I13" s="35">
        <f t="shared" si="0"/>
        <v>0</v>
      </c>
    </row>
    <row r="14" spans="1:10">
      <c r="A14" t="s">
        <v>24</v>
      </c>
      <c r="D14" s="4">
        <v>0.26200000000000001</v>
      </c>
      <c r="F14" s="4">
        <v>1</v>
      </c>
      <c r="G14" s="34" t="s">
        <v>113</v>
      </c>
      <c r="H14" s="34">
        <v>4</v>
      </c>
      <c r="I14" s="35">
        <f t="shared" si="0"/>
        <v>0</v>
      </c>
    </row>
    <row r="15" spans="1:10">
      <c r="A15" t="s">
        <v>25</v>
      </c>
      <c r="D15" s="4">
        <v>2.33</v>
      </c>
      <c r="E15" s="4">
        <v>0</v>
      </c>
      <c r="F15" s="4">
        <v>5</v>
      </c>
      <c r="G15" s="34">
        <v>3500</v>
      </c>
      <c r="H15" s="34">
        <v>40</v>
      </c>
      <c r="I15" s="35">
        <f t="shared" si="0"/>
        <v>1.1690000000000001E-3</v>
      </c>
      <c r="J15">
        <f>I15*E15</f>
        <v>0</v>
      </c>
    </row>
    <row r="16" spans="1:10">
      <c r="A16" t="s">
        <v>26</v>
      </c>
      <c r="D16" s="4">
        <v>0.13100000000000001</v>
      </c>
      <c r="F16" s="4">
        <v>1</v>
      </c>
      <c r="G16" s="34" t="s">
        <v>113</v>
      </c>
      <c r="H16" s="34">
        <v>4</v>
      </c>
      <c r="I16" s="35">
        <f t="shared" si="0"/>
        <v>0</v>
      </c>
    </row>
    <row r="17" spans="1:10">
      <c r="A17" t="s">
        <v>27</v>
      </c>
      <c r="D17" s="4">
        <v>0.108</v>
      </c>
      <c r="F17" s="4">
        <v>1</v>
      </c>
      <c r="G17" s="34" t="s">
        <v>113</v>
      </c>
      <c r="H17" s="34">
        <v>4</v>
      </c>
      <c r="I17" s="35">
        <f t="shared" si="0"/>
        <v>0</v>
      </c>
    </row>
    <row r="18" spans="1:10">
      <c r="A18" t="s">
        <v>28</v>
      </c>
      <c r="D18" s="4">
        <v>0.34200000000000003</v>
      </c>
      <c r="F18" s="4">
        <v>1</v>
      </c>
      <c r="G18" s="34" t="s">
        <v>113</v>
      </c>
      <c r="H18" s="34">
        <v>4</v>
      </c>
      <c r="I18" s="35">
        <f t="shared" si="0"/>
        <v>0</v>
      </c>
    </row>
    <row r="19" spans="1:10">
      <c r="A19" t="s">
        <v>29</v>
      </c>
      <c r="D19" s="4">
        <v>0.14000000000000001</v>
      </c>
      <c r="F19" s="4">
        <v>1</v>
      </c>
      <c r="G19" s="34" t="s">
        <v>113</v>
      </c>
      <c r="H19" s="34">
        <v>4</v>
      </c>
      <c r="I19" s="35">
        <f t="shared" si="0"/>
        <v>0</v>
      </c>
    </row>
    <row r="20" spans="1:10">
      <c r="A20" t="s">
        <v>30</v>
      </c>
      <c r="B20" t="s">
        <v>39</v>
      </c>
      <c r="D20" s="4">
        <v>0.11899999999999999</v>
      </c>
      <c r="F20" s="4">
        <v>1</v>
      </c>
      <c r="G20" s="34" t="s">
        <v>113</v>
      </c>
      <c r="H20" s="34">
        <v>4</v>
      </c>
      <c r="I20" s="35">
        <f t="shared" si="0"/>
        <v>0</v>
      </c>
    </row>
    <row r="21" spans="1:10">
      <c r="A21" t="s">
        <v>32</v>
      </c>
      <c r="D21" s="4">
        <v>8.4000000000000005E-2</v>
      </c>
      <c r="F21" s="4">
        <v>1</v>
      </c>
      <c r="G21" s="34" t="s">
        <v>113</v>
      </c>
      <c r="H21" s="34">
        <v>4</v>
      </c>
      <c r="I21" s="35">
        <f t="shared" si="0"/>
        <v>0</v>
      </c>
    </row>
    <row r="22" spans="1:10">
      <c r="A22" t="s">
        <v>33</v>
      </c>
      <c r="B22" t="s">
        <v>40</v>
      </c>
      <c r="C22">
        <v>1634044</v>
      </c>
      <c r="D22" s="4">
        <v>0.123</v>
      </c>
      <c r="E22" s="4">
        <v>1</v>
      </c>
      <c r="F22" s="4">
        <v>1</v>
      </c>
      <c r="G22" s="34" t="s">
        <v>113</v>
      </c>
      <c r="H22" s="34">
        <v>4</v>
      </c>
      <c r="I22" s="35">
        <f t="shared" si="0"/>
        <v>0</v>
      </c>
    </row>
    <row r="23" spans="1:10">
      <c r="A23" t="s">
        <v>34</v>
      </c>
      <c r="D23" s="4">
        <v>9.0300000000000005E-2</v>
      </c>
      <c r="F23" s="4">
        <v>1</v>
      </c>
      <c r="G23" s="34" t="s">
        <v>113</v>
      </c>
      <c r="H23" s="34">
        <v>4</v>
      </c>
      <c r="I23" s="35">
        <f t="shared" si="0"/>
        <v>0</v>
      </c>
    </row>
    <row r="24" spans="1:10">
      <c r="A24" t="s">
        <v>35</v>
      </c>
      <c r="D24" s="4">
        <v>8.3400000000000002E-2</v>
      </c>
      <c r="F24" s="4">
        <v>1</v>
      </c>
      <c r="G24" s="34" t="s">
        <v>113</v>
      </c>
      <c r="H24" s="34">
        <v>4</v>
      </c>
      <c r="I24" s="35">
        <f t="shared" si="0"/>
        <v>0</v>
      </c>
      <c r="J24">
        <f>I24*E24</f>
        <v>0</v>
      </c>
    </row>
    <row r="25" spans="1:10">
      <c r="A25" t="s">
        <v>36</v>
      </c>
      <c r="D25" s="4">
        <v>0.25700000000000001</v>
      </c>
      <c r="F25" s="4">
        <v>1</v>
      </c>
      <c r="G25" s="34" t="s">
        <v>113</v>
      </c>
      <c r="H25" s="34">
        <v>4</v>
      </c>
      <c r="I25" s="35">
        <f t="shared" si="0"/>
        <v>0</v>
      </c>
    </row>
    <row r="26" spans="1:10">
      <c r="A26" t="s">
        <v>37</v>
      </c>
      <c r="B26" t="s">
        <v>138</v>
      </c>
      <c r="C26">
        <v>78933</v>
      </c>
      <c r="D26" s="4">
        <v>1.89</v>
      </c>
      <c r="E26" s="4">
        <v>0</v>
      </c>
      <c r="F26" s="4">
        <v>5</v>
      </c>
      <c r="G26" s="34">
        <v>51</v>
      </c>
      <c r="H26" s="34">
        <v>4</v>
      </c>
      <c r="I26" s="35">
        <f t="shared" si="0"/>
        <v>1.7034000000000001E-6</v>
      </c>
      <c r="J26">
        <f>I26*E26</f>
        <v>0</v>
      </c>
    </row>
    <row r="27" spans="1:10">
      <c r="A27" t="s">
        <v>41</v>
      </c>
      <c r="D27" s="4">
        <v>3.44</v>
      </c>
      <c r="F27" s="4">
        <v>5</v>
      </c>
      <c r="G27" s="34" t="s">
        <v>113</v>
      </c>
      <c r="H27" s="34">
        <v>4</v>
      </c>
      <c r="I27" s="35">
        <f t="shared" si="0"/>
        <v>0</v>
      </c>
    </row>
    <row r="28" spans="1:10">
      <c r="A28" t="s">
        <v>42</v>
      </c>
      <c r="D28" s="4">
        <v>0.18099999999999999</v>
      </c>
      <c r="F28" s="4">
        <v>1</v>
      </c>
      <c r="G28" s="34" t="s">
        <v>113</v>
      </c>
      <c r="H28" s="34">
        <v>4</v>
      </c>
      <c r="I28" s="35">
        <f t="shared" si="0"/>
        <v>0</v>
      </c>
    </row>
    <row r="29" spans="1:10">
      <c r="A29" t="s">
        <v>43</v>
      </c>
      <c r="B29" t="s">
        <v>44</v>
      </c>
      <c r="D29" s="4">
        <v>1.24</v>
      </c>
      <c r="E29" s="4">
        <v>0</v>
      </c>
      <c r="F29" s="4">
        <v>5</v>
      </c>
      <c r="G29" s="34" t="s">
        <v>113</v>
      </c>
      <c r="H29" s="34">
        <v>4</v>
      </c>
      <c r="I29" s="35">
        <f t="shared" si="0"/>
        <v>0</v>
      </c>
    </row>
    <row r="30" spans="1:10">
      <c r="A30" t="s">
        <v>45</v>
      </c>
      <c r="D30" s="4">
        <v>0.159</v>
      </c>
      <c r="F30" s="4">
        <v>1</v>
      </c>
      <c r="G30" s="34" t="s">
        <v>113</v>
      </c>
      <c r="H30" s="34">
        <v>4</v>
      </c>
      <c r="I30" s="35">
        <f t="shared" si="0"/>
        <v>0</v>
      </c>
    </row>
    <row r="31" spans="1:10">
      <c r="A31" t="s">
        <v>46</v>
      </c>
      <c r="D31" s="4">
        <v>0.34799999999999998</v>
      </c>
      <c r="F31" s="4">
        <v>1</v>
      </c>
      <c r="G31" s="34" t="s">
        <v>113</v>
      </c>
      <c r="H31" s="34">
        <v>4</v>
      </c>
      <c r="I31" s="35">
        <f t="shared" si="0"/>
        <v>0</v>
      </c>
    </row>
    <row r="32" spans="1:10">
      <c r="A32" t="s">
        <v>47</v>
      </c>
      <c r="D32" s="4">
        <v>0.18</v>
      </c>
      <c r="E32" s="4">
        <v>0</v>
      </c>
      <c r="F32" s="4">
        <v>1</v>
      </c>
      <c r="G32" s="34">
        <v>130</v>
      </c>
      <c r="H32" s="34">
        <v>4</v>
      </c>
      <c r="I32" s="35">
        <f t="shared" si="0"/>
        <v>4.3420000000000001E-6</v>
      </c>
      <c r="J32">
        <f>I32*E32</f>
        <v>0</v>
      </c>
    </row>
    <row r="33" spans="1:10">
      <c r="A33" t="s">
        <v>48</v>
      </c>
      <c r="D33" s="4">
        <v>0.14299999999999999</v>
      </c>
      <c r="F33" s="4">
        <v>1</v>
      </c>
      <c r="G33" s="34" t="s">
        <v>113</v>
      </c>
      <c r="H33" s="34">
        <v>4</v>
      </c>
      <c r="I33" s="35">
        <f t="shared" si="0"/>
        <v>0</v>
      </c>
    </row>
    <row r="34" spans="1:10">
      <c r="A34" t="s">
        <v>49</v>
      </c>
      <c r="D34" s="4">
        <v>0.13400000000000001</v>
      </c>
      <c r="F34" s="4">
        <v>1</v>
      </c>
      <c r="G34" s="34" t="s">
        <v>113</v>
      </c>
      <c r="H34" s="34">
        <v>4</v>
      </c>
      <c r="I34" s="35">
        <f t="shared" si="0"/>
        <v>0</v>
      </c>
    </row>
    <row r="35" spans="1:10">
      <c r="A35" t="s">
        <v>50</v>
      </c>
      <c r="D35" s="4">
        <v>0.22900000000000001</v>
      </c>
      <c r="F35" s="4">
        <v>1</v>
      </c>
      <c r="G35" s="34" t="s">
        <v>113</v>
      </c>
      <c r="H35" s="34">
        <v>4</v>
      </c>
      <c r="I35" s="35">
        <f t="shared" si="0"/>
        <v>0</v>
      </c>
    </row>
    <row r="36" spans="1:10">
      <c r="A36" t="s">
        <v>51</v>
      </c>
      <c r="C36">
        <v>71432</v>
      </c>
      <c r="D36" s="4">
        <v>9.4899999999999998E-2</v>
      </c>
      <c r="E36" s="4">
        <v>1</v>
      </c>
      <c r="F36" s="4">
        <v>1</v>
      </c>
      <c r="G36" s="34">
        <v>910</v>
      </c>
      <c r="H36" s="34">
        <v>40</v>
      </c>
      <c r="I36" s="35">
        <f t="shared" si="0"/>
        <v>3.0393999999999999E-4</v>
      </c>
      <c r="J36">
        <f>I36*E36</f>
        <v>3.0393999999999999E-4</v>
      </c>
    </row>
    <row r="37" spans="1:10">
      <c r="A37" t="s">
        <v>52</v>
      </c>
      <c r="D37" s="4">
        <v>0.17</v>
      </c>
      <c r="F37" s="4">
        <v>1</v>
      </c>
      <c r="G37" s="34" t="s">
        <v>113</v>
      </c>
      <c r="H37" s="34">
        <v>4</v>
      </c>
      <c r="I37" s="35">
        <f t="shared" si="0"/>
        <v>0</v>
      </c>
    </row>
    <row r="38" spans="1:10">
      <c r="A38" t="s">
        <v>53</v>
      </c>
      <c r="D38" s="4">
        <v>0.28999999999999998</v>
      </c>
      <c r="E38" s="4">
        <v>0</v>
      </c>
      <c r="F38" s="4">
        <v>1</v>
      </c>
      <c r="G38" s="34">
        <v>280</v>
      </c>
      <c r="H38" s="34">
        <v>4</v>
      </c>
      <c r="I38" s="35">
        <f t="shared" si="0"/>
        <v>9.3519999999999996E-6</v>
      </c>
      <c r="J38">
        <f>I38*E38</f>
        <v>0</v>
      </c>
    </row>
    <row r="39" spans="1:10">
      <c r="A39" t="s">
        <v>54</v>
      </c>
      <c r="D39" s="4">
        <v>0.104</v>
      </c>
      <c r="F39" s="4">
        <v>1</v>
      </c>
      <c r="G39" s="34" t="s">
        <v>113</v>
      </c>
      <c r="H39" s="34">
        <v>4</v>
      </c>
      <c r="I39" s="35">
        <f t="shared" si="0"/>
        <v>0</v>
      </c>
    </row>
    <row r="40" spans="1:10">
      <c r="A40" t="s">
        <v>55</v>
      </c>
      <c r="D40" s="4">
        <v>0.14399999999999999</v>
      </c>
      <c r="F40" s="4">
        <v>1</v>
      </c>
      <c r="G40" s="34" t="s">
        <v>113</v>
      </c>
      <c r="H40" s="34">
        <v>4</v>
      </c>
      <c r="I40" s="35">
        <f t="shared" si="0"/>
        <v>0</v>
      </c>
    </row>
    <row r="41" spans="1:10">
      <c r="A41" t="s">
        <v>56</v>
      </c>
      <c r="D41" s="4">
        <v>7.7700000000000005E-2</v>
      </c>
      <c r="F41" s="4">
        <v>1</v>
      </c>
      <c r="G41" s="34" t="s">
        <v>113</v>
      </c>
      <c r="H41" s="34">
        <v>4</v>
      </c>
      <c r="I41" s="35">
        <f t="shared" si="0"/>
        <v>0</v>
      </c>
    </row>
    <row r="42" spans="1:10">
      <c r="A42" t="s">
        <v>57</v>
      </c>
      <c r="D42" s="4">
        <v>1.8599999999999998E-2</v>
      </c>
      <c r="F42" s="4">
        <v>1</v>
      </c>
      <c r="G42" s="34" t="s">
        <v>113</v>
      </c>
      <c r="H42" s="34">
        <v>4</v>
      </c>
      <c r="I42" s="35">
        <f t="shared" si="0"/>
        <v>0</v>
      </c>
    </row>
    <row r="43" spans="1:10">
      <c r="A43" t="s">
        <v>58</v>
      </c>
      <c r="B43" t="s">
        <v>64</v>
      </c>
      <c r="D43" s="4">
        <v>1.23</v>
      </c>
      <c r="F43" s="4">
        <v>5</v>
      </c>
      <c r="G43" s="34" t="s">
        <v>113</v>
      </c>
      <c r="H43" s="34">
        <v>4</v>
      </c>
      <c r="I43" s="35">
        <f t="shared" si="0"/>
        <v>0</v>
      </c>
    </row>
    <row r="44" spans="1:10">
      <c r="A44" t="s">
        <v>59</v>
      </c>
      <c r="D44" s="4">
        <v>0.124</v>
      </c>
      <c r="F44" s="4">
        <v>1</v>
      </c>
      <c r="G44" s="34" t="s">
        <v>113</v>
      </c>
      <c r="H44" s="34">
        <v>4</v>
      </c>
      <c r="I44" s="35">
        <f t="shared" si="0"/>
        <v>0</v>
      </c>
    </row>
    <row r="45" spans="1:10">
      <c r="A45" t="s">
        <v>60</v>
      </c>
      <c r="D45" s="4">
        <v>0.27500000000000002</v>
      </c>
      <c r="F45" s="4">
        <v>1</v>
      </c>
      <c r="G45" s="34" t="s">
        <v>113</v>
      </c>
      <c r="H45" s="34">
        <v>4</v>
      </c>
      <c r="I45" s="35">
        <f t="shared" si="0"/>
        <v>0</v>
      </c>
    </row>
    <row r="46" spans="1:10">
      <c r="A46" t="s">
        <v>61</v>
      </c>
      <c r="D46" s="4">
        <v>0.216</v>
      </c>
      <c r="F46" s="4">
        <v>1</v>
      </c>
      <c r="G46" s="34" t="s">
        <v>113</v>
      </c>
      <c r="H46" s="34">
        <v>4</v>
      </c>
      <c r="I46" s="35">
        <f t="shared" si="0"/>
        <v>0</v>
      </c>
    </row>
    <row r="47" spans="1:10">
      <c r="A47" t="s">
        <v>62</v>
      </c>
      <c r="B47" t="s">
        <v>63</v>
      </c>
      <c r="D47" s="4">
        <v>1.82</v>
      </c>
      <c r="F47" s="4">
        <v>5</v>
      </c>
      <c r="G47" s="34" t="s">
        <v>113</v>
      </c>
      <c r="H47" s="34">
        <v>4</v>
      </c>
      <c r="I47" s="35">
        <f t="shared" si="0"/>
        <v>0</v>
      </c>
    </row>
    <row r="48" spans="1:10">
      <c r="A48" t="s">
        <v>65</v>
      </c>
      <c r="D48" s="4">
        <v>0.13300000000000001</v>
      </c>
      <c r="F48" s="4">
        <v>1</v>
      </c>
      <c r="G48" s="34" t="s">
        <v>113</v>
      </c>
      <c r="H48" s="34">
        <v>4</v>
      </c>
      <c r="I48" s="35">
        <f t="shared" si="0"/>
        <v>0</v>
      </c>
    </row>
    <row r="49" spans="1:10">
      <c r="A49" t="s">
        <v>66</v>
      </c>
      <c r="C49">
        <v>108883</v>
      </c>
      <c r="D49" s="4">
        <v>8.5400000000000004E-2</v>
      </c>
      <c r="E49" s="4">
        <v>1</v>
      </c>
      <c r="F49" s="4">
        <v>1</v>
      </c>
      <c r="G49" s="34">
        <v>2100</v>
      </c>
      <c r="H49" s="34">
        <v>40</v>
      </c>
      <c r="I49" s="35">
        <f t="shared" si="0"/>
        <v>7.0140000000000003E-4</v>
      </c>
      <c r="J49">
        <f>I49*E49</f>
        <v>7.0140000000000003E-4</v>
      </c>
    </row>
    <row r="50" spans="1:10">
      <c r="A50" t="s">
        <v>67</v>
      </c>
      <c r="D50" s="4">
        <v>0.11</v>
      </c>
      <c r="F50" s="4">
        <v>1</v>
      </c>
      <c r="G50" s="34" t="s">
        <v>113</v>
      </c>
      <c r="H50" s="34">
        <v>4</v>
      </c>
      <c r="I50" s="35">
        <f t="shared" si="0"/>
        <v>0</v>
      </c>
    </row>
    <row r="51" spans="1:10">
      <c r="A51" t="s">
        <v>68</v>
      </c>
      <c r="D51" s="4">
        <v>0.16300000000000001</v>
      </c>
      <c r="F51" s="4">
        <v>1</v>
      </c>
      <c r="G51" s="34" t="s">
        <v>113</v>
      </c>
      <c r="H51" s="34">
        <v>4</v>
      </c>
      <c r="I51" s="35">
        <f t="shared" si="0"/>
        <v>0</v>
      </c>
    </row>
    <row r="52" spans="1:10">
      <c r="A52" t="s">
        <v>69</v>
      </c>
      <c r="D52" s="4">
        <v>0.20200000000000001</v>
      </c>
      <c r="F52" s="4">
        <v>1</v>
      </c>
      <c r="G52" s="34" t="s">
        <v>113</v>
      </c>
      <c r="H52" s="34">
        <v>4</v>
      </c>
      <c r="I52" s="35">
        <f t="shared" si="0"/>
        <v>0</v>
      </c>
    </row>
    <row r="53" spans="1:10">
      <c r="A53" t="s">
        <v>70</v>
      </c>
      <c r="D53" s="4">
        <v>0.23200000000000001</v>
      </c>
      <c r="F53" s="4">
        <v>1</v>
      </c>
      <c r="G53" s="34" t="s">
        <v>113</v>
      </c>
      <c r="H53" s="34">
        <v>4</v>
      </c>
      <c r="I53" s="35">
        <f t="shared" si="0"/>
        <v>0</v>
      </c>
    </row>
    <row r="54" spans="1:10">
      <c r="A54" t="s">
        <v>71</v>
      </c>
      <c r="D54" s="4">
        <v>0.16500000000000001</v>
      </c>
      <c r="F54" s="4">
        <v>1</v>
      </c>
      <c r="G54" s="34" t="s">
        <v>113</v>
      </c>
      <c r="H54" s="34">
        <v>4</v>
      </c>
      <c r="I54" s="35">
        <f t="shared" si="0"/>
        <v>0</v>
      </c>
    </row>
    <row r="55" spans="1:10">
      <c r="A55" t="s">
        <v>72</v>
      </c>
      <c r="D55" s="4">
        <v>0.13200000000000001</v>
      </c>
      <c r="F55" s="4">
        <v>1</v>
      </c>
      <c r="G55" s="34" t="s">
        <v>113</v>
      </c>
      <c r="H55" s="34">
        <v>4</v>
      </c>
      <c r="I55" s="35">
        <f t="shared" si="0"/>
        <v>0</v>
      </c>
    </row>
    <row r="56" spans="1:10">
      <c r="A56" t="s">
        <v>73</v>
      </c>
      <c r="D56" s="4">
        <v>9.0499999999999997E-2</v>
      </c>
      <c r="F56" s="4">
        <v>1</v>
      </c>
      <c r="G56" s="34" t="s">
        <v>113</v>
      </c>
      <c r="H56" s="34">
        <v>4</v>
      </c>
      <c r="I56" s="35">
        <f t="shared" si="0"/>
        <v>0</v>
      </c>
    </row>
    <row r="57" spans="1:10">
      <c r="A57" t="s">
        <v>74</v>
      </c>
      <c r="C57">
        <v>100414</v>
      </c>
      <c r="D57" s="4">
        <v>0.19600000000000001</v>
      </c>
      <c r="E57" s="4">
        <v>1</v>
      </c>
      <c r="F57" s="4">
        <v>1</v>
      </c>
      <c r="G57" s="34">
        <v>110</v>
      </c>
      <c r="H57" s="34">
        <v>4</v>
      </c>
      <c r="I57" s="35">
        <f t="shared" si="0"/>
        <v>3.6740000000000003E-6</v>
      </c>
      <c r="J57">
        <f t="shared" ref="J57:J61" si="1">I57*E57</f>
        <v>3.6740000000000003E-6</v>
      </c>
    </row>
    <row r="58" spans="1:10">
      <c r="A58" t="s">
        <v>75</v>
      </c>
      <c r="B58" t="s">
        <v>140</v>
      </c>
      <c r="C58">
        <v>108383</v>
      </c>
      <c r="D58" s="4">
        <v>0.22700000000000001</v>
      </c>
      <c r="E58" s="4">
        <v>1</v>
      </c>
      <c r="F58" s="4">
        <v>2</v>
      </c>
      <c r="G58" s="34">
        <v>1200</v>
      </c>
      <c r="H58" s="34">
        <v>40</v>
      </c>
      <c r="I58" s="35">
        <f t="shared" si="0"/>
        <v>4.0080000000000004E-4</v>
      </c>
      <c r="J58">
        <f t="shared" si="1"/>
        <v>4.0080000000000004E-4</v>
      </c>
    </row>
    <row r="59" spans="1:10">
      <c r="A59" t="s">
        <v>76</v>
      </c>
      <c r="C59">
        <v>95476</v>
      </c>
      <c r="D59" s="4">
        <v>0.13</v>
      </c>
      <c r="E59" s="4">
        <v>1</v>
      </c>
      <c r="F59" s="4">
        <v>1</v>
      </c>
      <c r="G59" s="34">
        <v>270</v>
      </c>
      <c r="H59" s="34">
        <v>4</v>
      </c>
      <c r="I59" s="35">
        <f t="shared" si="0"/>
        <v>9.0180000000000007E-6</v>
      </c>
      <c r="J59">
        <f t="shared" si="1"/>
        <v>9.0180000000000007E-6</v>
      </c>
    </row>
    <row r="60" spans="1:10">
      <c r="A60" t="s">
        <v>77</v>
      </c>
      <c r="D60" s="4">
        <v>6.93E-2</v>
      </c>
      <c r="F60" s="4">
        <v>1</v>
      </c>
      <c r="G60" s="34" t="s">
        <v>113</v>
      </c>
      <c r="H60" s="34">
        <v>4</v>
      </c>
      <c r="I60" s="35">
        <f t="shared" si="0"/>
        <v>0</v>
      </c>
    </row>
    <row r="61" spans="1:10">
      <c r="A61" t="s">
        <v>85</v>
      </c>
      <c r="D61" s="4">
        <v>0.11</v>
      </c>
      <c r="E61" s="4">
        <v>0</v>
      </c>
      <c r="F61" s="4">
        <v>1</v>
      </c>
      <c r="G61" s="34">
        <v>16</v>
      </c>
      <c r="H61" s="34">
        <v>4</v>
      </c>
      <c r="I61" s="35">
        <f t="shared" si="0"/>
        <v>5.3440000000000002E-7</v>
      </c>
      <c r="J61">
        <f t="shared" si="1"/>
        <v>0</v>
      </c>
    </row>
    <row r="62" spans="1:10">
      <c r="A62" t="s">
        <v>78</v>
      </c>
      <c r="D62" s="4">
        <v>0.20200000000000001</v>
      </c>
      <c r="F62" s="4">
        <v>1</v>
      </c>
      <c r="G62" s="34" t="s">
        <v>113</v>
      </c>
      <c r="H62" s="34">
        <v>4</v>
      </c>
      <c r="I62" s="35">
        <f t="shared" si="0"/>
        <v>0</v>
      </c>
    </row>
    <row r="63" spans="1:10">
      <c r="A63" t="s">
        <v>79</v>
      </c>
      <c r="D63" s="4">
        <v>0.19700000000000001</v>
      </c>
      <c r="F63" s="4">
        <v>1</v>
      </c>
      <c r="G63" s="34" t="s">
        <v>113</v>
      </c>
      <c r="H63" s="34">
        <v>4</v>
      </c>
      <c r="I63" s="35">
        <f t="shared" si="0"/>
        <v>0</v>
      </c>
    </row>
    <row r="64" spans="1:10">
      <c r="A64" t="s">
        <v>80</v>
      </c>
      <c r="D64" s="4">
        <v>0.64600000000000002</v>
      </c>
      <c r="F64" s="4">
        <v>1</v>
      </c>
      <c r="G64" s="34" t="s">
        <v>113</v>
      </c>
      <c r="H64" s="34">
        <v>4</v>
      </c>
      <c r="I64" s="35">
        <f t="shared" si="0"/>
        <v>0</v>
      </c>
    </row>
    <row r="65" spans="1:10">
      <c r="A65" t="s">
        <v>81</v>
      </c>
      <c r="D65" s="4">
        <v>1.1599999999999999</v>
      </c>
      <c r="F65" s="4">
        <v>5</v>
      </c>
      <c r="G65" s="34" t="s">
        <v>113</v>
      </c>
      <c r="H65" s="34">
        <v>4</v>
      </c>
      <c r="I65" s="35">
        <f t="shared" si="0"/>
        <v>0</v>
      </c>
    </row>
    <row r="66" spans="1:10">
      <c r="A66" t="s">
        <v>82</v>
      </c>
      <c r="D66" s="4">
        <v>0.20799999999999999</v>
      </c>
      <c r="F66" s="4">
        <v>1</v>
      </c>
      <c r="G66" s="34" t="s">
        <v>113</v>
      </c>
      <c r="H66" s="34">
        <v>4</v>
      </c>
      <c r="I66" s="35">
        <f t="shared" si="0"/>
        <v>0</v>
      </c>
    </row>
    <row r="67" spans="1:10">
      <c r="A67" t="s">
        <v>83</v>
      </c>
      <c r="D67" s="4">
        <v>0.23699999999999999</v>
      </c>
      <c r="E67" s="4">
        <v>0</v>
      </c>
      <c r="F67" s="4">
        <v>1</v>
      </c>
      <c r="G67" s="34">
        <v>15</v>
      </c>
      <c r="H67" s="34">
        <v>4</v>
      </c>
      <c r="I67" s="35">
        <f t="shared" si="0"/>
        <v>5.0100000000000005E-7</v>
      </c>
      <c r="J67">
        <f t="shared" ref="J67:J68" si="2">I67*E67</f>
        <v>0</v>
      </c>
    </row>
    <row r="68" spans="1:10">
      <c r="A68" t="s">
        <v>84</v>
      </c>
      <c r="D68" s="4">
        <v>0.17799999999999999</v>
      </c>
      <c r="E68" s="4">
        <v>0</v>
      </c>
      <c r="F68" s="4">
        <v>1</v>
      </c>
      <c r="G68" s="34">
        <v>140</v>
      </c>
      <c r="H68" s="34">
        <v>4</v>
      </c>
      <c r="I68" s="35">
        <f t="shared" si="0"/>
        <v>4.6759999999999998E-6</v>
      </c>
      <c r="J68">
        <f t="shared" si="2"/>
        <v>0</v>
      </c>
    </row>
    <row r="69" spans="1:10">
      <c r="A69" t="s">
        <v>86</v>
      </c>
      <c r="B69" t="s">
        <v>87</v>
      </c>
      <c r="D69" s="4">
        <v>0.20300000000000001</v>
      </c>
      <c r="F69" s="4">
        <v>1</v>
      </c>
      <c r="G69" s="34" t="s">
        <v>113</v>
      </c>
      <c r="H69" s="34">
        <v>4</v>
      </c>
      <c r="I69" s="35">
        <f t="shared" ref="I69" si="3">IF(G69="nd",0,H69*G69*$D$2)</f>
        <v>0</v>
      </c>
    </row>
    <row r="70" spans="1:10">
      <c r="A70" t="s">
        <v>88</v>
      </c>
      <c r="B70" t="s">
        <v>89</v>
      </c>
      <c r="D70" s="4">
        <v>0.22800000000000001</v>
      </c>
      <c r="F70" s="4">
        <v>1</v>
      </c>
      <c r="G70" s="34" t="s">
        <v>113</v>
      </c>
      <c r="H70" s="34">
        <v>4</v>
      </c>
      <c r="I70" s="35">
        <f>IF(G70="nd",0,H70*G70*$D$2)</f>
        <v>0</v>
      </c>
    </row>
    <row r="71" spans="1:10">
      <c r="A71" t="s">
        <v>90</v>
      </c>
      <c r="D71" s="4">
        <v>0.313</v>
      </c>
      <c r="F71" s="4">
        <v>1</v>
      </c>
      <c r="G71" s="34" t="s">
        <v>113</v>
      </c>
      <c r="H71" s="34">
        <v>4</v>
      </c>
      <c r="I71" s="35">
        <f t="shared" ref="I71:I83" si="4">IF(G71="nd",0,H71*G71*$D$2)</f>
        <v>0</v>
      </c>
    </row>
    <row r="72" spans="1:10">
      <c r="A72" t="s">
        <v>91</v>
      </c>
      <c r="D72" s="4">
        <v>0.191</v>
      </c>
      <c r="E72" s="4">
        <v>0</v>
      </c>
      <c r="F72" s="4">
        <v>1</v>
      </c>
      <c r="G72" s="34">
        <v>180</v>
      </c>
      <c r="H72" s="34">
        <v>4</v>
      </c>
      <c r="I72" s="35">
        <f t="shared" si="4"/>
        <v>6.0120000000000002E-6</v>
      </c>
      <c r="J72">
        <f t="shared" ref="J72:J74" si="5">I72*E72</f>
        <v>0</v>
      </c>
    </row>
    <row r="73" spans="1:10">
      <c r="A73" t="s">
        <v>92</v>
      </c>
      <c r="D73" s="4">
        <v>0.23899999999999999</v>
      </c>
      <c r="E73" s="4">
        <v>0</v>
      </c>
      <c r="F73" s="4">
        <v>1</v>
      </c>
      <c r="G73" s="34">
        <v>3.4</v>
      </c>
      <c r="H73" s="34">
        <v>4</v>
      </c>
      <c r="I73" s="35">
        <f t="shared" si="4"/>
        <v>1.1356000000000001E-7</v>
      </c>
      <c r="J73">
        <f t="shared" si="5"/>
        <v>0</v>
      </c>
    </row>
    <row r="74" spans="1:10">
      <c r="A74" t="s">
        <v>93</v>
      </c>
      <c r="D74" s="4">
        <v>0.20200000000000001</v>
      </c>
      <c r="E74" s="4">
        <v>0</v>
      </c>
      <c r="F74" s="4">
        <v>1</v>
      </c>
      <c r="G74" s="34">
        <v>16</v>
      </c>
      <c r="H74" s="34">
        <v>4</v>
      </c>
      <c r="I74" s="35">
        <f t="shared" si="4"/>
        <v>5.3440000000000002E-7</v>
      </c>
      <c r="J74">
        <f t="shared" si="5"/>
        <v>0</v>
      </c>
    </row>
    <row r="75" spans="1:10">
      <c r="A75" t="s">
        <v>94</v>
      </c>
      <c r="B75" t="s">
        <v>99</v>
      </c>
      <c r="D75" s="4">
        <v>0.16700000000000001</v>
      </c>
      <c r="F75" s="4">
        <v>1</v>
      </c>
      <c r="G75" s="34" t="s">
        <v>113</v>
      </c>
      <c r="H75" s="34">
        <v>4</v>
      </c>
      <c r="I75" s="35">
        <f t="shared" si="4"/>
        <v>0</v>
      </c>
    </row>
    <row r="76" spans="1:10">
      <c r="A76" t="s">
        <v>95</v>
      </c>
      <c r="B76" t="s">
        <v>100</v>
      </c>
      <c r="D76" s="4">
        <v>0.153</v>
      </c>
      <c r="F76" s="4">
        <v>1</v>
      </c>
      <c r="G76" s="34" t="s">
        <v>113</v>
      </c>
      <c r="H76" s="34">
        <v>4</v>
      </c>
      <c r="I76" s="35">
        <f t="shared" si="4"/>
        <v>0</v>
      </c>
    </row>
    <row r="77" spans="1:10">
      <c r="A77" t="s">
        <v>96</v>
      </c>
      <c r="D77" s="4">
        <v>0.215</v>
      </c>
      <c r="F77" s="4">
        <v>1</v>
      </c>
      <c r="G77" s="34" t="s">
        <v>113</v>
      </c>
      <c r="H77" s="34">
        <v>4</v>
      </c>
      <c r="I77" s="35">
        <f t="shared" si="4"/>
        <v>0</v>
      </c>
    </row>
    <row r="78" spans="1:10">
      <c r="A78" t="s">
        <v>97</v>
      </c>
      <c r="B78" t="s">
        <v>98</v>
      </c>
      <c r="D78" s="4">
        <v>0.17</v>
      </c>
      <c r="F78" s="4">
        <v>1</v>
      </c>
      <c r="G78" s="34" t="s">
        <v>113</v>
      </c>
      <c r="H78" s="34">
        <v>4</v>
      </c>
      <c r="I78" s="35">
        <f t="shared" si="4"/>
        <v>0</v>
      </c>
    </row>
    <row r="79" spans="1:10">
      <c r="A79" t="s">
        <v>101</v>
      </c>
      <c r="D79" s="4">
        <v>0.61899999999999999</v>
      </c>
      <c r="F79" s="4">
        <v>1</v>
      </c>
      <c r="G79" s="34" t="s">
        <v>113</v>
      </c>
      <c r="H79" s="34">
        <v>4</v>
      </c>
      <c r="I79" s="35">
        <f t="shared" si="4"/>
        <v>0</v>
      </c>
    </row>
    <row r="80" spans="1:10">
      <c r="A80" t="s">
        <v>102</v>
      </c>
      <c r="D80" s="4">
        <v>0.2</v>
      </c>
      <c r="F80" s="4">
        <v>1</v>
      </c>
      <c r="G80" s="34" t="s">
        <v>113</v>
      </c>
      <c r="H80" s="34">
        <v>4</v>
      </c>
      <c r="I80" s="35">
        <f t="shared" si="4"/>
        <v>0</v>
      </c>
    </row>
    <row r="81" spans="1:10">
      <c r="A81" t="s">
        <v>103</v>
      </c>
      <c r="D81" s="4">
        <v>0.54200000000000004</v>
      </c>
      <c r="F81" s="4">
        <v>1</v>
      </c>
      <c r="G81" s="34" t="s">
        <v>113</v>
      </c>
      <c r="H81" s="34">
        <v>4</v>
      </c>
      <c r="I81" s="35">
        <f t="shared" si="4"/>
        <v>0</v>
      </c>
    </row>
    <row r="82" spans="1:10">
      <c r="A82" t="s">
        <v>104</v>
      </c>
      <c r="C82">
        <v>91203</v>
      </c>
      <c r="D82" s="4">
        <v>0.129</v>
      </c>
      <c r="E82" s="4">
        <v>1</v>
      </c>
      <c r="F82" s="4">
        <v>1</v>
      </c>
      <c r="G82" s="34">
        <v>30</v>
      </c>
      <c r="H82" s="34">
        <v>4</v>
      </c>
      <c r="I82" s="35">
        <f t="shared" si="4"/>
        <v>1.0020000000000001E-6</v>
      </c>
      <c r="J82">
        <f t="shared" ref="J82" si="6">I82*E82</f>
        <v>1.0020000000000001E-6</v>
      </c>
    </row>
    <row r="83" spans="1:10">
      <c r="A83" t="s">
        <v>105</v>
      </c>
      <c r="D83" s="4">
        <v>0.158</v>
      </c>
      <c r="F83" s="4">
        <v>1</v>
      </c>
      <c r="G83" s="34" t="s">
        <v>113</v>
      </c>
      <c r="H83" s="34">
        <v>4</v>
      </c>
      <c r="I83" s="35">
        <f t="shared" si="4"/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Model</vt:lpstr>
      <vt:lpstr>RawData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UMTRA Liaison</dc:creator>
  <cp:lastModifiedBy>mark</cp:lastModifiedBy>
  <cp:lastPrinted>2010-02-24T23:38:51Z</cp:lastPrinted>
  <dcterms:created xsi:type="dcterms:W3CDTF">2010-01-29T21:45:54Z</dcterms:created>
  <dcterms:modified xsi:type="dcterms:W3CDTF">2010-03-01T14:29:51Z</dcterms:modified>
</cp:coreProperties>
</file>